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172E4471-2AAC-40FB-AD80-610F797009F3}" xr6:coauthVersionLast="44" xr6:coauthVersionMax="44" xr10:uidLastSave="{00000000-0000-0000-0000-000000000000}"/>
  <bookViews>
    <workbookView xWindow="6615" yWindow="2520" windowWidth="21600" windowHeight="11325" tabRatio="601" firstSheet="1" activeTab="5"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7" l="1"/>
  <c r="L7" i="7"/>
  <c r="M7" i="7" s="1"/>
  <c r="N7" i="7"/>
  <c r="B14" i="6" l="1"/>
  <c r="I7" i="4" l="1"/>
  <c r="L7" i="4"/>
  <c r="B14" i="1" l="1"/>
  <c r="I7" i="9" l="1"/>
  <c r="I7" i="8" l="1"/>
  <c r="L7" i="8"/>
  <c r="I7" i="5" l="1"/>
  <c r="L7" i="5"/>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N7" i="8" l="1"/>
  <c r="N8" i="8" s="1"/>
  <c r="N9" i="8" s="1"/>
  <c r="N10" i="8" s="1"/>
  <c r="N11" i="8" s="1"/>
  <c r="N12" i="8" s="1"/>
  <c r="N13" i="8" s="1"/>
  <c r="M7" i="8"/>
  <c r="M7" i="4"/>
  <c r="M11" i="9"/>
  <c r="M11" i="5"/>
  <c r="M9" i="7"/>
  <c r="M7" i="5"/>
  <c r="N7" i="4"/>
  <c r="N8" i="4" s="1"/>
  <c r="N9" i="4" s="1"/>
  <c r="N10" i="4" s="1"/>
  <c r="N11" i="4" s="1"/>
  <c r="N12" i="4" s="1"/>
  <c r="N13" i="4" s="1"/>
  <c r="O13" i="4" s="1"/>
  <c r="M7" i="9"/>
  <c r="M11" i="8"/>
  <c r="M10" i="8"/>
  <c r="M9" i="5"/>
  <c r="N8" i="7"/>
  <c r="N9" i="7" s="1"/>
  <c r="N10" i="7" s="1"/>
  <c r="N11" i="7" s="1"/>
  <c r="N12" i="7" s="1"/>
  <c r="N13" i="7" s="1"/>
  <c r="O13" i="7" s="1"/>
  <c r="M8" i="8"/>
  <c r="M8" i="6"/>
  <c r="M10" i="6"/>
  <c r="M8" i="7"/>
  <c r="M12" i="9"/>
  <c r="M10"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I7" i="1"/>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G7" authorId="0" shapeId="0" xr:uid="{E73791F9-70F7-48A1-98C8-FB7A05E9A71E}">
      <text>
        <r>
          <rPr>
            <b/>
            <sz val="9"/>
            <color indexed="81"/>
            <rFont val="Tahoma"/>
            <family val="2"/>
          </rPr>
          <t>Brian:</t>
        </r>
        <r>
          <rPr>
            <sz val="9"/>
            <color indexed="81"/>
            <rFont val="Tahoma"/>
            <family val="2"/>
          </rPr>
          <t xml:space="preserve">
Decreed dry year yields of FIDCO and GIC</t>
        </r>
      </text>
    </commen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<sst xmlns="http://schemas.openxmlformats.org/spreadsheetml/2006/main" count="416" uniqueCount="58">
  <si>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</si>
  <si>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</si>
  <si>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</si>
  <si>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</si>
  <si>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</si>
  <si>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</si>
  <si>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</si>
  <si>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</si>
  <si>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</si>
  <si>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</si>
  <si>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</si>
  <si>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</si>
  <si>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</si>
  <si>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</si>
  <si>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</si>
  <si>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</si>
  <si>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</si>
  <si>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</si>
  <si>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</si>
  <si>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</si>
  <si>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</si>
  <si>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</si>
  <si>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</si>
  <si>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</si>
  <si>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</si>
  <si>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</si>
  <si>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</si>
  <si>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</si>
  <si>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</si>
  <si>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</si>
  <si>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</si>
  <si>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</si>
  <si>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</si>
  <si>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</si>
  <si>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</si>
  <si>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</si>
  <si>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</si>
  <si>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</si>
  <si>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</si>
  <si>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</si>
  <si>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</si>
  <si>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</si>
  <si>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</si>
  <si>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</si>
  <si>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</si>
  <si>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</si>
  <si>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</si>
  <si>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</si>
  <si>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</si>
  <si>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</si>
  <si>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</si>
  <si>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</si>
  <si>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</si>
  <si>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</si>
  <si>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</si>
  <si>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</si>
  <si>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</si>
  <si>
    <t>Yield of ECCV's Storage Supplies (U3, Barr, Milton, Milliken)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</si>
</sst>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13"/>
    </sheetView>
  </sheetViews>
  <sheetFormatPr defaultRowHeight="15"/>
  <cols>
    <col min="1" max="1" width="12.85546875" customWidth="1"/>
    <col min="2" max="14" width="16.7109375" customWidth="1"/>
    <col min="15" max="15" width="13.7109375" customWidth="1"/>
  </cols>
  <sheetData>
    <row r="1" spans="1:17" ht="16.5" thickBot="1">
      <c r="A1" s="1" t="s">
        <v>11</v>
      </c>
    </row>
    <row r="2" spans="1:17" ht="15.75" thickBot="1">
      <c r="A2" s="11" t="s">
        <v>9</v>
      </c>
      <c r="B2" s="19">
        <v>2019</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274.52274601038886</v>
      </c>
      <c r="C7" s="23">
        <v>3.5257626482412165</v>
      </c>
      <c r="D7" s="23">
        <v>5.4823586721249997</v>
      </c>
      <c r="E7" s="49">
        <v>139.43562713128824</v>
      </c>
      <c r="F7" s="46">
        <v>0</v>
      </c>
      <c r="G7" s="23">
        <v>2.0759235</v>
      </c>
      <c r="H7" s="39">
        <v>3249.7</v>
      </c>
      <c r="I7" s="39">
        <f>(B7+C7+D7-E7-F7-G7)/K7</f>
        <v>4.7339772233155601</v>
      </c>
      <c r="J7" s="3">
        <v>11</v>
      </c>
      <c r="K7" s="3">
        <v>30</v>
      </c>
      <c r="L7" s="33">
        <f>MAX(0,((B7+C7+D7-E7-F7-G7)*J7)/K7)</f>
        <v>52.073749456471162</v>
      </c>
      <c r="M7" s="33">
        <f>SUM(L7:$L$13)</f>
        <v>143.97915701798684</v>
      </c>
      <c r="N7" s="33">
        <f>MAX($I$7:$I$13)*$J$13</f>
        <v>42.998469137821665</v>
      </c>
      <c r="O7" s="47">
        <f>(H7&gt;=M7)*(H7&gt;=N7)</f>
        <v>1</v>
      </c>
    </row>
    <row r="8" spans="1:17">
      <c r="A8" s="5" t="s">
        <v>1</v>
      </c>
      <c r="B8" s="23">
        <v>392.05511619207658</v>
      </c>
      <c r="C8" s="23">
        <v>3.4927287785484973</v>
      </c>
      <c r="D8" s="23">
        <v>6.2904433889755538</v>
      </c>
      <c r="E8" s="49">
        <v>130.70244564428373</v>
      </c>
      <c r="F8" s="23">
        <v>0</v>
      </c>
      <c r="G8" s="23">
        <v>25.540966999999998</v>
      </c>
      <c r="H8" s="23">
        <v>2264.0211745390961</v>
      </c>
      <c r="I8" s="40">
        <f t="shared" ref="I8:I13" si="2">(B8+C8+D8-E8-F8-G8)/K8</f>
        <v>7.9224153456553852</v>
      </c>
      <c r="J8" s="12">
        <v>6</v>
      </c>
      <c r="K8" s="12">
        <v>31</v>
      </c>
      <c r="L8" s="33">
        <f t="shared" ref="L8:L13" si="3">MAX(0,((B8+C8+D8-E8-F8-G8)*J8)/K8)</f>
        <v>47.534492073932313</v>
      </c>
      <c r="M8" s="33">
        <f>SUM(L8:$L$13)</f>
        <v>91.905407561515659</v>
      </c>
      <c r="N8" s="33">
        <f>N7</f>
        <v>42.998469137821665</v>
      </c>
      <c r="O8" s="47">
        <f t="shared" ref="O8:O13" si="4">(H8&gt;=M8)*(H8&gt;=N8)</f>
        <v>1</v>
      </c>
    </row>
    <row r="9" spans="1:17">
      <c r="A9" s="5" t="s">
        <v>2</v>
      </c>
      <c r="B9" s="23">
        <v>473.99472735657702</v>
      </c>
      <c r="C9" s="23">
        <v>3.4642791211271842</v>
      </c>
      <c r="D9" s="23">
        <v>6.8928446517787831</v>
      </c>
      <c r="E9" s="49">
        <v>120.07316318259416</v>
      </c>
      <c r="F9" s="23">
        <v>0</v>
      </c>
      <c r="G9" s="23">
        <v>77.454113499999991</v>
      </c>
      <c r="H9" s="23">
        <v>1831.7539202878829</v>
      </c>
      <c r="I9" s="40">
        <f t="shared" si="2"/>
        <v>9.5608191482296263</v>
      </c>
      <c r="J9" s="12">
        <v>1</v>
      </c>
      <c r="K9" s="12">
        <v>30</v>
      </c>
      <c r="L9" s="33">
        <f t="shared" si="3"/>
        <v>9.5608191482296263</v>
      </c>
      <c r="M9" s="33">
        <f>SUM(L9:$L$13)</f>
        <v>44.370915487583353</v>
      </c>
      <c r="N9" s="33">
        <f t="shared" ref="N9:N13" si="5">N8</f>
        <v>42.998469137821665</v>
      </c>
      <c r="O9" s="47">
        <f t="shared" si="4"/>
        <v>1</v>
      </c>
    </row>
    <row r="10" spans="1:17">
      <c r="A10" s="5" t="s">
        <v>3</v>
      </c>
      <c r="B10" s="23">
        <v>509.49643637325914</v>
      </c>
      <c r="C10" s="23">
        <v>3.4394438718099871</v>
      </c>
      <c r="D10" s="23">
        <v>8.1020272900287829</v>
      </c>
      <c r="E10" s="49">
        <v>113.10081321698003</v>
      </c>
      <c r="F10" s="23">
        <v>0</v>
      </c>
      <c r="G10" s="23">
        <v>74.698958500000003</v>
      </c>
      <c r="H10" s="23">
        <v>1296.7073471799847</v>
      </c>
      <c r="I10" s="40">
        <f t="shared" si="2"/>
        <v>10.749617284455416</v>
      </c>
      <c r="J10" s="12">
        <v>3</v>
      </c>
      <c r="K10" s="12">
        <v>31</v>
      </c>
      <c r="L10" s="33">
        <f t="shared" si="3"/>
        <v>32.248851853366247</v>
      </c>
      <c r="M10" s="33">
        <f>SUM(L10:$L$13)</f>
        <v>34.810096339353727</v>
      </c>
      <c r="N10" s="33">
        <f t="shared" si="5"/>
        <v>42.998469137821665</v>
      </c>
      <c r="O10" s="47">
        <f t="shared" si="4"/>
        <v>1</v>
      </c>
    </row>
    <row r="11" spans="1:17">
      <c r="A11" s="5" t="s">
        <v>4</v>
      </c>
      <c r="B11" s="23">
        <v>252.63101111015231</v>
      </c>
      <c r="C11" s="23">
        <v>3.4201758727374223</v>
      </c>
      <c r="D11" s="23">
        <v>8.9063011065287814</v>
      </c>
      <c r="E11" s="49">
        <v>106.04770252380671</v>
      </c>
      <c r="F11" s="23">
        <v>0</v>
      </c>
      <c r="G11" s="23">
        <v>79.511206499999986</v>
      </c>
      <c r="H11" s="23">
        <v>680.54498233975573</v>
      </c>
      <c r="I11" s="40">
        <f t="shared" si="2"/>
        <v>2.5612444859874777</v>
      </c>
      <c r="J11" s="12">
        <v>1</v>
      </c>
      <c r="K11" s="12">
        <v>31</v>
      </c>
      <c r="L11" s="33">
        <f t="shared" si="3"/>
        <v>2.5612444859874777</v>
      </c>
      <c r="M11" s="33">
        <f>SUM(L11:$L$13)</f>
        <v>2.5612444859874777</v>
      </c>
      <c r="N11" s="33">
        <f t="shared" si="5"/>
        <v>42.998469137821665</v>
      </c>
      <c r="O11" s="47">
        <f t="shared" si="4"/>
        <v>1</v>
      </c>
    </row>
    <row r="12" spans="1:17">
      <c r="A12" s="5" t="s">
        <v>5</v>
      </c>
      <c r="B12" s="23">
        <v>132.7208092716244</v>
      </c>
      <c r="C12" s="23">
        <v>3.3973541499668301</v>
      </c>
      <c r="D12" s="23">
        <v>8.7031497404537816</v>
      </c>
      <c r="E12" s="49">
        <v>100.55828351179703</v>
      </c>
      <c r="F12" s="23">
        <v>0</v>
      </c>
      <c r="G12" s="23">
        <v>58.462130999999999</v>
      </c>
      <c r="H12" s="23">
        <v>354.85436512017628</v>
      </c>
      <c r="I12" s="40">
        <f t="shared" si="2"/>
        <v>-0.47330337832506614</v>
      </c>
      <c r="J12" s="12">
        <v>29</v>
      </c>
      <c r="K12" s="12">
        <v>30</v>
      </c>
      <c r="L12" s="33">
        <f t="shared" si="3"/>
        <v>0</v>
      </c>
      <c r="M12" s="33">
        <f>SUM(L12:$L$13)</f>
        <v>0</v>
      </c>
      <c r="N12" s="33">
        <f t="shared" si="5"/>
        <v>42.998469137821665</v>
      </c>
      <c r="O12" s="47">
        <f t="shared" si="4"/>
        <v>1</v>
      </c>
    </row>
    <row r="13" spans="1:17">
      <c r="A13" s="17" t="s">
        <v>6</v>
      </c>
      <c r="B13" s="23">
        <v>80.835728875411633</v>
      </c>
      <c r="C13" s="23">
        <v>3.3739098822205955</v>
      </c>
      <c r="D13" s="23">
        <v>8.506420497478782</v>
      </c>
      <c r="E13" s="49">
        <v>95.484168439820081</v>
      </c>
      <c r="F13" s="22">
        <v>0</v>
      </c>
      <c r="G13" s="23">
        <v>18.916030249999999</v>
      </c>
      <c r="H13" s="22">
        <v>205.07519106249134</v>
      </c>
      <c r="I13" s="41">
        <f t="shared" si="2"/>
        <v>-0.69948836886158261</v>
      </c>
      <c r="J13" s="8">
        <v>4</v>
      </c>
      <c r="K13" s="8">
        <v>31</v>
      </c>
      <c r="L13" s="32">
        <f t="shared" si="3"/>
        <v>0</v>
      </c>
      <c r="M13" s="32">
        <f>SUM(L13:$L$13)</f>
        <v>0</v>
      </c>
      <c r="N13" s="32">
        <f t="shared" si="5"/>
        <v>42.998469137821665</v>
      </c>
      <c r="O13" s="48">
        <f t="shared" si="4"/>
        <v>1</v>
      </c>
    </row>
    <row r="14" spans="1:17">
      <c r="A14" s="25" t="s">
        <v>27</v>
      </c>
      <c r="B14" s="31">
        <f t="shared" ref="B14:G14" si="6">SUM(B7:B13)</f>
        <v>2116.2565751894899</v>
      </c>
      <c r="C14" s="31">
        <f t="shared" si="6"/>
        <v>24.113654324651733</v>
      </c>
      <c r="D14" s="31">
        <f t="shared" si="6"/>
        <v>52.883545347369463</v>
      </c>
      <c r="E14" s="31">
        <f t="shared" si="6"/>
        <v>805.40220365057007</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opLeftCell="D1" workbookViewId="0">
      <selection activeCell="H4" sqref="H4"/>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6.0581599279768747</v>
      </c>
      <c r="E7" s="52">
        <v>151.37022435690753</v>
      </c>
      <c r="F7" s="39">
        <v>0</v>
      </c>
      <c r="G7" s="39">
        <v>2.0759235</v>
      </c>
      <c r="H7" s="39">
        <v>3290</v>
      </c>
      <c r="I7" s="39">
        <f>(B7+C7+D7-E7-F7-G7)/K7</f>
        <v>3.6508807065511011</v>
      </c>
      <c r="J7" s="3">
        <v>11</v>
      </c>
      <c r="K7" s="3">
        <v>30</v>
      </c>
      <c r="L7" s="33">
        <f>MAX(0,((B7+C7+D7-E7-F7-G7)*J7)/K7)</f>
        <v>40.159687772062107</v>
      </c>
      <c r="M7" s="33">
        <f>SUM(L7:$L$13)</f>
        <v>123.09012837798635</v>
      </c>
      <c r="N7" s="33">
        <f>MAX($I$7:$I$13)*$J$13</f>
        <v>40.96455353248885</v>
      </c>
      <c r="O7" s="47">
        <f>(H7&gt;=M7)*(H7&gt;=N7)</f>
        <v>1</v>
      </c>
    </row>
    <row r="8" spans="1:16">
      <c r="A8" s="5" t="s">
        <v>1</v>
      </c>
      <c r="B8" s="23">
        <v>378.23999749679865</v>
      </c>
      <c r="C8" s="23">
        <v>3.4734696506150931</v>
      </c>
      <c r="D8" s="23">
        <v>6.2869434136336784</v>
      </c>
      <c r="E8" s="49">
        <v>150.54448845797003</v>
      </c>
      <c r="F8" s="23">
        <v>0</v>
      </c>
      <c r="G8" s="23">
        <v>25.540966999999998</v>
      </c>
      <c r="H8" s="40">
        <v>2974.0499999999997</v>
      </c>
      <c r="I8" s="40">
        <f t="shared" ref="I8:I13" si="2">(B8+C8+D8-E8-F8-G8)/K8</f>
        <v>6.8359662936476564</v>
      </c>
      <c r="J8" s="12">
        <v>6</v>
      </c>
      <c r="K8" s="12">
        <v>31</v>
      </c>
      <c r="L8" s="33">
        <f t="shared" ref="L8:L13" si="3">MAX(0,((B8+C8+D8-E8-F8-G8)*J8)/K8)</f>
        <v>41.015797761885942</v>
      </c>
      <c r="M8" s="33">
        <f>SUM(L8:$L$13)</f>
        <v>82.930440605924247</v>
      </c>
      <c r="N8" s="33">
        <f>N7</f>
        <v>40.96455353248885</v>
      </c>
      <c r="O8" s="47">
        <f t="shared" ref="O8:O13" si="4">(H8&gt;=M8)*(H8&gt;=N8)</f>
        <v>1</v>
      </c>
    </row>
    <row r="9" spans="1:16">
      <c r="A9" s="5" t="s">
        <v>2</v>
      </c>
      <c r="B9" s="23">
        <v>485.09015016788845</v>
      </c>
      <c r="C9" s="23">
        <v>3.4443556242586117</v>
      </c>
      <c r="D9" s="23">
        <v>6.6460051882019071</v>
      </c>
      <c r="E9" s="49">
        <v>142.23072621599866</v>
      </c>
      <c r="F9" s="23">
        <v>0</v>
      </c>
      <c r="G9" s="23">
        <v>77.454113499999991</v>
      </c>
      <c r="H9" s="23">
        <v>2181.8756237087237</v>
      </c>
      <c r="I9" s="40">
        <f t="shared" si="2"/>
        <v>9.1831890421450098</v>
      </c>
      <c r="J9" s="12">
        <v>1</v>
      </c>
      <c r="K9" s="12">
        <v>30</v>
      </c>
      <c r="L9" s="33">
        <f t="shared" si="3"/>
        <v>9.1831890421450098</v>
      </c>
      <c r="M9" s="33">
        <f>SUM(L9:$L$13)</f>
        <v>41.914642844038312</v>
      </c>
      <c r="N9" s="33">
        <f t="shared" ref="N9:N13" si="5">N8</f>
        <v>40.96455353248885</v>
      </c>
      <c r="O9" s="47">
        <f t="shared" si="4"/>
        <v>1</v>
      </c>
    </row>
    <row r="10" spans="1:16">
      <c r="A10" s="5" t="s">
        <v>3</v>
      </c>
      <c r="B10" s="23">
        <v>514.35090967384326</v>
      </c>
      <c r="C10" s="23">
        <v>3.4189093507940846</v>
      </c>
      <c r="D10" s="23">
        <v>7.705808441441282</v>
      </c>
      <c r="E10" s="49">
        <v>133.30137908929009</v>
      </c>
      <c r="F10" s="23">
        <v>0</v>
      </c>
      <c r="G10" s="23">
        <v>74.698958500000003</v>
      </c>
      <c r="H10" s="23">
        <v>1718.3096706731671</v>
      </c>
      <c r="I10" s="40">
        <f t="shared" si="2"/>
        <v>10.241138383122212</v>
      </c>
      <c r="J10" s="12">
        <v>3</v>
      </c>
      <c r="K10" s="12">
        <v>31</v>
      </c>
      <c r="L10" s="33">
        <f t="shared" si="3"/>
        <v>30.723415149366634</v>
      </c>
      <c r="M10" s="33">
        <f>SUM(L10:$L$13)</f>
        <v>32.731453801893302</v>
      </c>
      <c r="N10" s="33">
        <f t="shared" si="5"/>
        <v>40.96455353248885</v>
      </c>
      <c r="O10" s="47">
        <f t="shared" si="4"/>
        <v>1</v>
      </c>
    </row>
    <row r="11" spans="1:16">
      <c r="A11" s="5" t="s">
        <v>4</v>
      </c>
      <c r="B11" s="23">
        <v>254.15065212595513</v>
      </c>
      <c r="C11" s="23">
        <v>3.398980474681403</v>
      </c>
      <c r="D11" s="23">
        <v>8.4030004547906554</v>
      </c>
      <c r="E11" s="49">
        <v>124.19222832710049</v>
      </c>
      <c r="F11" s="23">
        <v>0</v>
      </c>
      <c r="G11" s="23">
        <v>79.511206499999986</v>
      </c>
      <c r="H11" s="23">
        <v>1225.934726695612</v>
      </c>
      <c r="I11" s="40">
        <f t="shared" si="2"/>
        <v>2.0080386525266665</v>
      </c>
      <c r="J11" s="12">
        <v>1</v>
      </c>
      <c r="K11" s="12">
        <v>31</v>
      </c>
      <c r="L11" s="33">
        <f t="shared" si="3"/>
        <v>2.0080386525266665</v>
      </c>
      <c r="M11" s="33">
        <f>SUM(L11:$L$13)</f>
        <v>2.0080386525266665</v>
      </c>
      <c r="N11" s="33">
        <f t="shared" si="5"/>
        <v>40.96455353248885</v>
      </c>
      <c r="O11" s="47">
        <f t="shared" si="4"/>
        <v>1</v>
      </c>
    </row>
    <row r="12" spans="1:16">
      <c r="A12" s="5" t="s">
        <v>5</v>
      </c>
      <c r="B12" s="23">
        <v>133.15068433179914</v>
      </c>
      <c r="C12" s="23">
        <v>3.3754768901225418</v>
      </c>
      <c r="D12" s="23">
        <v>8.5582974711050319</v>
      </c>
      <c r="E12" s="49">
        <v>115.84769219346789</v>
      </c>
      <c r="F12" s="23">
        <v>0</v>
      </c>
      <c r="G12" s="23">
        <v>58.462130999999999</v>
      </c>
      <c r="H12" s="23">
        <v>1022.5145596974392</v>
      </c>
      <c r="I12" s="40">
        <f t="shared" si="2"/>
        <v>-0.97417881668137296</v>
      </c>
      <c r="J12" s="12">
        <v>29</v>
      </c>
      <c r="K12" s="12">
        <v>30</v>
      </c>
      <c r="L12" s="33">
        <f t="shared" si="3"/>
        <v>0</v>
      </c>
      <c r="M12" s="33">
        <f>SUM(L12:$L$13)</f>
        <v>0</v>
      </c>
      <c r="N12" s="33">
        <f t="shared" si="5"/>
        <v>40.96455353248885</v>
      </c>
      <c r="O12" s="47">
        <f t="shared" si="4"/>
        <v>1</v>
      </c>
    </row>
    <row r="13" spans="1:16">
      <c r="A13" s="17" t="s">
        <v>6</v>
      </c>
      <c r="B13" s="23">
        <v>80.778175470267058</v>
      </c>
      <c r="C13" s="23">
        <v>3.3512728418341018</v>
      </c>
      <c r="D13" s="23">
        <v>8.8549364471031549</v>
      </c>
      <c r="E13" s="49">
        <v>108.76670913693525</v>
      </c>
      <c r="F13" s="23">
        <v>0</v>
      </c>
      <c r="G13" s="23">
        <v>18.916030249999999</v>
      </c>
      <c r="H13" s="22">
        <v>941.40594692902027</v>
      </c>
      <c r="I13" s="41">
        <f t="shared" si="2"/>
        <v>-1.1193017621848687</v>
      </c>
      <c r="J13" s="8">
        <v>4</v>
      </c>
      <c r="K13" s="8">
        <v>31</v>
      </c>
      <c r="L13" s="32">
        <f t="shared" si="3"/>
        <v>0</v>
      </c>
      <c r="M13" s="32">
        <f>SUM(L13:$L$13)</f>
        <v>0</v>
      </c>
      <c r="N13" s="32">
        <f t="shared" si="5"/>
        <v>40.96455353248885</v>
      </c>
      <c r="O13" s="48">
        <f t="shared" si="4"/>
        <v>1</v>
      </c>
    </row>
    <row r="14" spans="1:16">
      <c r="A14" s="25" t="s">
        <v>27</v>
      </c>
      <c r="B14" s="31">
        <f t="shared" ref="B14:G14" si="6">SUM(B7:B13)</f>
        <v>2099.1677649916146</v>
      </c>
      <c r="C14" s="31">
        <f t="shared" si="6"/>
        <v>23.969678232706521</v>
      </c>
      <c r="D14" s="31">
        <f t="shared" si="6"/>
        <v>52.513151344252591</v>
      </c>
      <c r="E14" s="31">
        <f t="shared" si="6"/>
        <v>926.25344777766986</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opLeftCell="D1" workbookViewId="0">
      <selection activeCell="G7" sqref="G7:G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2.8540116845458958</v>
      </c>
      <c r="D7" s="40">
        <v>6.0581599279768747</v>
      </c>
      <c r="E7" s="52">
        <v>82.946533181361062</v>
      </c>
      <c r="F7" s="39">
        <v>0</v>
      </c>
      <c r="G7" s="40">
        <v>2.0759235</v>
      </c>
      <c r="H7" s="39">
        <v>3290</v>
      </c>
      <c r="I7" s="39">
        <f>(B7+C7+D7-E7-F7-G7)/K7</f>
        <v>5.9098970218741576</v>
      </c>
      <c r="J7" s="3">
        <v>11</v>
      </c>
      <c r="K7" s="3">
        <v>30</v>
      </c>
      <c r="L7" s="33">
        <f>MAX(0,((B7+C7+D7-E7-F7-G7)*J7)/K7)</f>
        <v>65.008867240615729</v>
      </c>
      <c r="M7" s="33">
        <f>SUM(L7:$L$13)</f>
        <v>218.58338532222459</v>
      </c>
      <c r="N7" s="33">
        <f>MAX($I$7:$I$13)*$J$13</f>
        <v>50.723163005838039</v>
      </c>
      <c r="O7" s="47">
        <f>(H7&gt;=M7)*(H7&gt;=N7)</f>
        <v>1</v>
      </c>
    </row>
    <row r="8" spans="1:16">
      <c r="A8" s="5" t="s">
        <v>1</v>
      </c>
      <c r="B8" s="40">
        <v>420.60271049233114</v>
      </c>
      <c r="C8" s="40">
        <v>3.6609638749614564</v>
      </c>
      <c r="D8" s="40">
        <v>6.2869434136336784</v>
      </c>
      <c r="E8" s="52">
        <v>83.962731920459007</v>
      </c>
      <c r="F8" s="40">
        <v>0</v>
      </c>
      <c r="G8" s="40">
        <v>25.540966999999998</v>
      </c>
      <c r="H8" s="40">
        <v>2974.0499999999997</v>
      </c>
      <c r="I8" s="40">
        <f t="shared" ref="I8:I13" si="2">(B8+C8+D8-E8-F8-G8)/K8</f>
        <v>10.356352221305393</v>
      </c>
      <c r="J8" s="12">
        <v>6</v>
      </c>
      <c r="K8" s="12">
        <v>31</v>
      </c>
      <c r="L8" s="33">
        <f t="shared" ref="L8:L13" si="3">MAX(0,((B8+C8+D8-E8-F8-G8)*J8)/K8)</f>
        <v>62.138113327832357</v>
      </c>
      <c r="M8" s="33">
        <f>SUM(L8:$L$13)</f>
        <v>153.57451808160886</v>
      </c>
      <c r="N8" s="33">
        <f>N7</f>
        <v>50.723163005838039</v>
      </c>
      <c r="O8" s="47">
        <f t="shared" ref="O8:O13" si="4">(H8&gt;=M8)*(H8&gt;=N8)</f>
        <v>1</v>
      </c>
    </row>
    <row r="9" spans="1:16">
      <c r="A9" s="5" t="s">
        <v>2</v>
      </c>
      <c r="B9" s="23">
        <v>493.81970547880991</v>
      </c>
      <c r="C9" s="23">
        <v>4.4686591982650548</v>
      </c>
      <c r="D9" s="23">
        <v>6.6460051882019071</v>
      </c>
      <c r="E9" s="49">
        <v>76.456830378740165</v>
      </c>
      <c r="F9" s="23">
        <v>0</v>
      </c>
      <c r="G9" s="23">
        <v>77.454113499999991</v>
      </c>
      <c r="H9" s="40">
        <v>2380.8624517090693</v>
      </c>
      <c r="I9" s="40">
        <f t="shared" si="2"/>
        <v>11.70078086621789</v>
      </c>
      <c r="J9" s="12">
        <v>1</v>
      </c>
      <c r="K9" s="12">
        <v>30</v>
      </c>
      <c r="L9" s="33">
        <f t="shared" si="3"/>
        <v>11.70078086621789</v>
      </c>
      <c r="M9" s="33">
        <f>SUM(L9:$L$13)</f>
        <v>91.436404753776486</v>
      </c>
      <c r="N9" s="33">
        <f t="shared" ref="N9:N13" si="5">N8</f>
        <v>50.723163005838039</v>
      </c>
      <c r="O9" s="47">
        <f t="shared" si="4"/>
        <v>1</v>
      </c>
    </row>
    <row r="10" spans="1:16">
      <c r="A10" s="5" t="s">
        <v>3</v>
      </c>
      <c r="B10" s="23">
        <v>522.85358371944471</v>
      </c>
      <c r="C10" s="23">
        <v>4.8949238830299144</v>
      </c>
      <c r="D10" s="23">
        <v>7.705808441441282</v>
      </c>
      <c r="E10" s="49">
        <v>67.650844248671106</v>
      </c>
      <c r="F10" s="23">
        <v>0</v>
      </c>
      <c r="G10" s="23">
        <v>74.698958500000003</v>
      </c>
      <c r="H10" s="23">
        <v>1743.8676303661191</v>
      </c>
      <c r="I10" s="40">
        <f t="shared" si="2"/>
        <v>12.68079075145951</v>
      </c>
      <c r="J10" s="12">
        <v>3</v>
      </c>
      <c r="K10" s="12">
        <v>31</v>
      </c>
      <c r="L10" s="33">
        <f t="shared" si="3"/>
        <v>38.042372254378527</v>
      </c>
      <c r="M10" s="33">
        <f>SUM(L10:$L$13)</f>
        <v>79.735623887558603</v>
      </c>
      <c r="N10" s="33">
        <f t="shared" si="5"/>
        <v>50.723163005838039</v>
      </c>
      <c r="O10" s="47">
        <f t="shared" si="4"/>
        <v>1</v>
      </c>
    </row>
    <row r="11" spans="1:16">
      <c r="A11" s="5" t="s">
        <v>4</v>
      </c>
      <c r="B11" s="23">
        <v>258.79331006925599</v>
      </c>
      <c r="C11" s="23">
        <v>4.872257861307089</v>
      </c>
      <c r="D11" s="23">
        <v>8.4030004547906554</v>
      </c>
      <c r="E11" s="49">
        <v>60.593358741342001</v>
      </c>
      <c r="F11" s="23">
        <v>0</v>
      </c>
      <c r="G11" s="23">
        <v>79.511206499999986</v>
      </c>
      <c r="H11" s="23">
        <v>1177.1422364717864</v>
      </c>
      <c r="I11" s="40">
        <f t="shared" si="2"/>
        <v>4.2569033272261851</v>
      </c>
      <c r="J11" s="12">
        <v>1</v>
      </c>
      <c r="K11" s="12">
        <v>31</v>
      </c>
      <c r="L11" s="33">
        <f t="shared" si="3"/>
        <v>4.2569033272261851</v>
      </c>
      <c r="M11" s="33">
        <f>SUM(L11:$L$13)</f>
        <v>41.693251633180068</v>
      </c>
      <c r="N11" s="33">
        <f t="shared" si="5"/>
        <v>50.723163005838039</v>
      </c>
      <c r="O11" s="47">
        <f t="shared" si="4"/>
        <v>1</v>
      </c>
    </row>
    <row r="12" spans="1:16">
      <c r="A12" s="5" t="s">
        <v>5</v>
      </c>
      <c r="B12" s="23">
        <v>135.44927477670132</v>
      </c>
      <c r="C12" s="23">
        <v>4.3330982978338675</v>
      </c>
      <c r="D12" s="23">
        <v>8.5582974711050319</v>
      </c>
      <c r="E12" s="49">
        <v>54.611119940980906</v>
      </c>
      <c r="F12" s="23">
        <v>0</v>
      </c>
      <c r="G12" s="23">
        <v>58.462130999999999</v>
      </c>
      <c r="H12" s="23">
        <v>908.59947973775388</v>
      </c>
      <c r="I12" s="40">
        <f t="shared" si="2"/>
        <v>1.1755806534886433</v>
      </c>
      <c r="J12" s="12">
        <v>29</v>
      </c>
      <c r="K12" s="12">
        <v>30</v>
      </c>
      <c r="L12" s="33">
        <f t="shared" si="3"/>
        <v>34.091838951170651</v>
      </c>
      <c r="M12" s="33">
        <f>SUM(L12:$L$13)</f>
        <v>37.436348305953885</v>
      </c>
      <c r="N12" s="33">
        <f t="shared" si="5"/>
        <v>50.723163005838039</v>
      </c>
      <c r="O12" s="47">
        <f t="shared" si="4"/>
        <v>1</v>
      </c>
    </row>
    <row r="13" spans="1:16">
      <c r="A13" s="17" t="s">
        <v>6</v>
      </c>
      <c r="B13" s="23">
        <v>81.914595887887486</v>
      </c>
      <c r="C13" s="23">
        <v>3.681989745375696</v>
      </c>
      <c r="D13" s="23">
        <v>8.8549364471031549</v>
      </c>
      <c r="E13" s="49">
        <v>49.615544330796268</v>
      </c>
      <c r="F13" s="22">
        <v>0</v>
      </c>
      <c r="G13" s="23">
        <v>18.916030249999999</v>
      </c>
      <c r="H13" s="22">
        <v>769.61011541409528</v>
      </c>
      <c r="I13" s="41">
        <f t="shared" si="2"/>
        <v>0.83612733869580902</v>
      </c>
      <c r="J13" s="8">
        <v>4</v>
      </c>
      <c r="K13" s="8">
        <v>31</v>
      </c>
      <c r="L13" s="32">
        <f t="shared" si="3"/>
        <v>3.3445093547832361</v>
      </c>
      <c r="M13" s="32">
        <f>SUM(L13:$L$13)</f>
        <v>3.3445093547832361</v>
      </c>
      <c r="N13" s="32">
        <f t="shared" si="5"/>
        <v>50.723163005838039</v>
      </c>
      <c r="O13" s="48">
        <f t="shared" si="4"/>
        <v>1</v>
      </c>
    </row>
    <row r="14" spans="1:16">
      <c r="A14" s="25" t="s">
        <v>27</v>
      </c>
      <c r="B14" s="31">
        <f t="shared" ref="B14:G14" si="6">SUM(B7:B13)</f>
        <v>2166.8403761494937</v>
      </c>
      <c r="C14" s="31">
        <f t="shared" si="6"/>
        <v>28.765904545318971</v>
      </c>
      <c r="D14" s="31">
        <f t="shared" si="6"/>
        <v>52.513151344252591</v>
      </c>
      <c r="E14" s="31">
        <f t="shared" si="6"/>
        <v>475.83696274235058</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topLeftCell="E1" workbookViewId="0">
      <selection activeCell="F7" sqref="F7:G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4.3671524285458965</v>
      </c>
      <c r="D7" s="40">
        <v>6.3990997759768753</v>
      </c>
      <c r="E7" s="52">
        <v>82.946533181361062</v>
      </c>
      <c r="F7" s="39">
        <v>0</v>
      </c>
      <c r="G7" s="40">
        <v>2.0759235</v>
      </c>
      <c r="H7" s="39">
        <v>3271.95</v>
      </c>
      <c r="I7" s="39">
        <f>(B7+C7+D7-E7-F7-G7)/K7</f>
        <v>5.9716997082741576</v>
      </c>
      <c r="J7" s="3">
        <v>11</v>
      </c>
      <c r="K7" s="3">
        <v>30</v>
      </c>
      <c r="L7" s="33">
        <f>MAX(0,((B7+C7+D7-E7-F7-G7)*J7)/K7)</f>
        <v>65.68869679101573</v>
      </c>
      <c r="M7" s="33">
        <f>SUM(L7:$L$13)</f>
        <v>361.93035414420041</v>
      </c>
      <c r="N7" s="33">
        <f>MAX($I$7:$I$13)*$J$13</f>
        <v>53.116050143913085</v>
      </c>
      <c r="O7" s="47">
        <f>(H7&gt;=M7)*(H7&gt;=N7)</f>
        <v>1</v>
      </c>
    </row>
    <row r="8" spans="1:16">
      <c r="A8" s="5" t="s">
        <v>1</v>
      </c>
      <c r="B8" s="40">
        <v>420.60271049233114</v>
      </c>
      <c r="C8" s="40">
        <v>11.602715392961457</v>
      </c>
      <c r="D8" s="40">
        <v>7.8698066795507122</v>
      </c>
      <c r="E8" s="52">
        <v>99.124133797819297</v>
      </c>
      <c r="F8" s="40">
        <v>0</v>
      </c>
      <c r="G8" s="40">
        <v>25.540966999999998</v>
      </c>
      <c r="H8" s="40">
        <v>2956.2999999999997</v>
      </c>
      <c r="I8" s="40">
        <f t="shared" ref="I8:I13" si="2">(B8+C8+D8-E8-F8-G8)/K8</f>
        <v>10.174520379581418</v>
      </c>
      <c r="J8" s="12">
        <v>6</v>
      </c>
      <c r="K8" s="12">
        <v>31</v>
      </c>
      <c r="L8" s="33">
        <f t="shared" ref="L8:L13" si="3">MAX(0,((B8+C8+D8-E8-F8-G8)*J8)/K8)</f>
        <v>61.047122277488512</v>
      </c>
      <c r="M8" s="33">
        <f>SUM(L8:$L$13)</f>
        <v>296.24165735318462</v>
      </c>
      <c r="N8" s="33">
        <f>N7</f>
        <v>53.116050143913085</v>
      </c>
      <c r="O8" s="47">
        <f t="shared" ref="O8:O13" si="4">(H8&gt;=M8)*(H8&gt;=N8)</f>
        <v>1</v>
      </c>
    </row>
    <row r="9" spans="1:16">
      <c r="A9" s="5" t="s">
        <v>2</v>
      </c>
      <c r="B9" s="40">
        <v>534.87718880688612</v>
      </c>
      <c r="C9" s="40">
        <v>14.989143198265054</v>
      </c>
      <c r="D9" s="40">
        <v>8.7799879945407096</v>
      </c>
      <c r="E9" s="52">
        <v>91.298789573811675</v>
      </c>
      <c r="F9" s="40">
        <v>0</v>
      </c>
      <c r="G9" s="40">
        <v>77.454113499999991</v>
      </c>
      <c r="H9" s="40">
        <v>2254.9499999999998</v>
      </c>
      <c r="I9" s="40">
        <f t="shared" si="2"/>
        <v>12.996447230862676</v>
      </c>
      <c r="J9" s="12">
        <v>1</v>
      </c>
      <c r="K9" s="12">
        <v>30</v>
      </c>
      <c r="L9" s="33">
        <f t="shared" si="3"/>
        <v>12.996447230862676</v>
      </c>
      <c r="M9" s="33">
        <f>SUM(L9:$L$13)</f>
        <v>235.19453507569611</v>
      </c>
      <c r="N9" s="33">
        <f t="shared" ref="N9:N13" si="5">N8</f>
        <v>53.116050143913085</v>
      </c>
      <c r="O9" s="47">
        <f t="shared" si="4"/>
        <v>1</v>
      </c>
    </row>
    <row r="10" spans="1:16">
      <c r="A10" s="5" t="s">
        <v>3</v>
      </c>
      <c r="B10" s="23">
        <v>537.06748658384595</v>
      </c>
      <c r="C10" s="23">
        <v>4.8949238830299144</v>
      </c>
      <c r="D10" s="23">
        <v>7.704618556580086</v>
      </c>
      <c r="E10" s="49">
        <v>76.936689901990633</v>
      </c>
      <c r="F10" s="23">
        <v>0</v>
      </c>
      <c r="G10" s="23">
        <v>74.698958500000003</v>
      </c>
      <c r="H10" s="40">
        <v>2375.1999999999998</v>
      </c>
      <c r="I10" s="40">
        <f t="shared" si="2"/>
        <v>12.839721955531139</v>
      </c>
      <c r="J10" s="12">
        <v>3</v>
      </c>
      <c r="K10" s="12">
        <v>31</v>
      </c>
      <c r="L10" s="33">
        <f t="shared" si="3"/>
        <v>38.519165866593411</v>
      </c>
      <c r="M10" s="33">
        <f>SUM(L10:$L$13)</f>
        <v>222.19808784483345</v>
      </c>
      <c r="N10" s="33">
        <f t="shared" si="5"/>
        <v>53.116050143913085</v>
      </c>
      <c r="O10" s="47">
        <f t="shared" si="4"/>
        <v>1</v>
      </c>
    </row>
    <row r="11" spans="1:16">
      <c r="A11" s="5" t="s">
        <v>4</v>
      </c>
      <c r="B11" s="23">
        <v>546.52376160151937</v>
      </c>
      <c r="C11" s="23">
        <v>4.872257861307089</v>
      </c>
      <c r="D11" s="23">
        <v>8.4019200964554592</v>
      </c>
      <c r="E11" s="49">
        <v>68.63734444395547</v>
      </c>
      <c r="F11" s="23">
        <v>0</v>
      </c>
      <c r="G11" s="23">
        <v>79.511206499999986</v>
      </c>
      <c r="H11" s="23">
        <v>1723.9916488413776</v>
      </c>
      <c r="I11" s="40">
        <f t="shared" si="2"/>
        <v>13.279012535978271</v>
      </c>
      <c r="J11" s="12">
        <v>1</v>
      </c>
      <c r="K11" s="12">
        <v>31</v>
      </c>
      <c r="L11" s="33">
        <f t="shared" si="3"/>
        <v>13.279012535978271</v>
      </c>
      <c r="M11" s="33">
        <f>SUM(L11:$L$13)</f>
        <v>183.67892197824003</v>
      </c>
      <c r="N11" s="33">
        <f t="shared" si="5"/>
        <v>53.116050143913085</v>
      </c>
      <c r="O11" s="47">
        <f t="shared" si="4"/>
        <v>1</v>
      </c>
    </row>
    <row r="12" spans="1:16">
      <c r="A12" s="5" t="s">
        <v>5</v>
      </c>
      <c r="B12" s="23">
        <v>273.03095392559226</v>
      </c>
      <c r="C12" s="23">
        <v>4.3330982978338675</v>
      </c>
      <c r="D12" s="23">
        <v>8.5575818188628361</v>
      </c>
      <c r="E12" s="49">
        <v>62.092738012450958</v>
      </c>
      <c r="F12" s="23">
        <v>0</v>
      </c>
      <c r="G12" s="23">
        <v>58.462130999999999</v>
      </c>
      <c r="H12" s="23">
        <v>1212.1320528186875</v>
      </c>
      <c r="I12" s="40">
        <f t="shared" si="2"/>
        <v>5.5122255009946013</v>
      </c>
      <c r="J12" s="12">
        <v>29</v>
      </c>
      <c r="K12" s="12">
        <v>30</v>
      </c>
      <c r="L12" s="33">
        <f t="shared" si="3"/>
        <v>159.85453952884342</v>
      </c>
      <c r="M12" s="33">
        <f>SUM(L12:$L$13)</f>
        <v>170.39990944226176</v>
      </c>
      <c r="N12" s="33">
        <f t="shared" si="5"/>
        <v>53.116050143913085</v>
      </c>
      <c r="O12" s="47">
        <f t="shared" si="4"/>
        <v>1</v>
      </c>
    </row>
    <row r="13" spans="1:16">
      <c r="A13" s="17" t="s">
        <v>6</v>
      </c>
      <c r="B13" s="23">
        <v>144.62300437802918</v>
      </c>
      <c r="C13" s="23">
        <v>3.681989745375696</v>
      </c>
      <c r="D13" s="23">
        <v>8.85450163558796</v>
      </c>
      <c r="E13" s="49">
        <v>56.516848680000585</v>
      </c>
      <c r="F13" s="22">
        <v>0</v>
      </c>
      <c r="G13" s="23">
        <v>18.916030249999999</v>
      </c>
      <c r="H13" s="22">
        <v>1010.0140222397505</v>
      </c>
      <c r="I13" s="41">
        <f t="shared" si="2"/>
        <v>2.6363424783545883</v>
      </c>
      <c r="J13" s="8">
        <v>4</v>
      </c>
      <c r="K13" s="8">
        <v>31</v>
      </c>
      <c r="L13" s="32">
        <f t="shared" si="3"/>
        <v>10.545369913418353</v>
      </c>
      <c r="M13" s="32">
        <f>SUM(L13:$L$13)</f>
        <v>10.545369913418353</v>
      </c>
      <c r="N13" s="32">
        <f t="shared" si="5"/>
        <v>53.116050143913085</v>
      </c>
      <c r="O13" s="48">
        <f t="shared" si="4"/>
        <v>1</v>
      </c>
    </row>
    <row r="14" spans="1:16">
      <c r="A14" s="25" t="s">
        <v>27</v>
      </c>
      <c r="B14" s="31">
        <f t="shared" ref="B14:G14" si="6">SUM(B7:B13)</f>
        <v>2710.1323015132671</v>
      </c>
      <c r="C14" s="31">
        <f t="shared" si="6"/>
        <v>48.741280807318979</v>
      </c>
      <c r="D14" s="31">
        <f t="shared" si="6"/>
        <v>56.56751655755464</v>
      </c>
      <c r="E14" s="31">
        <f t="shared" si="6"/>
        <v>537.55307759138975</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G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4.3671524285458965</v>
      </c>
      <c r="D7" s="40">
        <v>6.3990997759768753</v>
      </c>
      <c r="E7" s="52">
        <v>82.946533181361062</v>
      </c>
      <c r="F7" s="39">
        <v>0</v>
      </c>
      <c r="G7" s="40">
        <v>2.0759235</v>
      </c>
      <c r="H7" s="39">
        <v>3290</v>
      </c>
      <c r="I7" s="39">
        <f>(B7+C7+D7-E7-F7-G7)/K7</f>
        <v>5.9716997082741576</v>
      </c>
      <c r="J7" s="3">
        <v>11</v>
      </c>
      <c r="K7" s="3">
        <v>30</v>
      </c>
      <c r="L7" s="33">
        <f>MAX(0,((B7+C7+D7-E7-F7-G7)*J7)/K7)</f>
        <v>65.68869679101573</v>
      </c>
      <c r="M7" s="33">
        <f>SUM(L7:$L$13)</f>
        <v>649.35739638220912</v>
      </c>
      <c r="N7" s="33">
        <f>MAX($I$7:$I$13)*$J$13</f>
        <v>59.433647888633772</v>
      </c>
      <c r="O7" s="47">
        <f>(H7&gt;=M7)*(H7&gt;=N7)</f>
        <v>1</v>
      </c>
    </row>
    <row r="8" spans="1:16">
      <c r="A8" s="5" t="s">
        <v>1</v>
      </c>
      <c r="B8" s="40">
        <v>420.60271049233114</v>
      </c>
      <c r="C8" s="40">
        <v>11.602715392961457</v>
      </c>
      <c r="D8" s="40">
        <v>7.8698066795507122</v>
      </c>
      <c r="E8" s="52">
        <v>99.124133797819297</v>
      </c>
      <c r="F8" s="40">
        <v>0</v>
      </c>
      <c r="G8" s="40">
        <v>25.540966999999998</v>
      </c>
      <c r="H8" s="40">
        <v>2974.0499999999997</v>
      </c>
      <c r="I8" s="40">
        <f t="shared" ref="I8:I13" si="2">(B8+C8+D8-E8-F8-G8)/K8</f>
        <v>10.174520379581418</v>
      </c>
      <c r="J8" s="12">
        <v>6</v>
      </c>
      <c r="K8" s="12">
        <v>31</v>
      </c>
      <c r="L8" s="33">
        <f t="shared" ref="L8:L13" si="3">MAX(0,((B8+C8+D8-E8-F8-G8)*J8)/K8)</f>
        <v>61.047122277488512</v>
      </c>
      <c r="M8" s="33">
        <f>SUM(L8:$L$13)</f>
        <v>583.66869959119333</v>
      </c>
      <c r="N8" s="33">
        <f>N7</f>
        <v>59.433647888633772</v>
      </c>
      <c r="O8" s="47">
        <f t="shared" ref="O8:O13" si="4">(H8&gt;=M8)*(H8&gt;=N8)</f>
        <v>1</v>
      </c>
    </row>
    <row r="9" spans="1:16">
      <c r="A9" s="5" t="s">
        <v>2</v>
      </c>
      <c r="B9" s="40">
        <v>534.87718880688612</v>
      </c>
      <c r="C9" s="40">
        <v>14.104259198265053</v>
      </c>
      <c r="D9" s="40">
        <v>8.6022331730214479</v>
      </c>
      <c r="E9" s="52">
        <v>91.424401463333211</v>
      </c>
      <c r="F9" s="40">
        <v>0</v>
      </c>
      <c r="G9" s="40">
        <v>77.454113499999991</v>
      </c>
      <c r="H9" s="40">
        <v>2272.3999999999996</v>
      </c>
      <c r="I9" s="40">
        <f t="shared" si="2"/>
        <v>12.95683887382798</v>
      </c>
      <c r="J9" s="12">
        <v>1</v>
      </c>
      <c r="K9" s="12">
        <v>30</v>
      </c>
      <c r="L9" s="33">
        <f t="shared" si="3"/>
        <v>12.95683887382798</v>
      </c>
      <c r="M9" s="33">
        <f>SUM(L9:$L$13)</f>
        <v>522.62157731370485</v>
      </c>
      <c r="N9" s="33">
        <f t="shared" ref="N9:N13" si="5">N8</f>
        <v>59.433647888633772</v>
      </c>
      <c r="O9" s="47">
        <f t="shared" si="4"/>
        <v>1</v>
      </c>
    </row>
    <row r="10" spans="1:16">
      <c r="A10" s="5" t="s">
        <v>3</v>
      </c>
      <c r="B10" s="40">
        <v>533.34476301982249</v>
      </c>
      <c r="C10" s="40">
        <v>4.8949238830299144</v>
      </c>
      <c r="D10" s="40">
        <v>7.7050417350608242</v>
      </c>
      <c r="E10" s="52">
        <v>77.044711690011056</v>
      </c>
      <c r="F10" s="40">
        <v>0</v>
      </c>
      <c r="G10" s="40">
        <v>74.698958500000003</v>
      </c>
      <c r="H10" s="40">
        <v>2392</v>
      </c>
      <c r="I10" s="40">
        <f t="shared" si="2"/>
        <v>12.71616317573878</v>
      </c>
      <c r="J10" s="12">
        <v>3</v>
      </c>
      <c r="K10" s="12">
        <v>31</v>
      </c>
      <c r="L10" s="33">
        <f t="shared" si="3"/>
        <v>38.148489527216341</v>
      </c>
      <c r="M10" s="33">
        <f>SUM(L10:$L$13)</f>
        <v>509.66473843987688</v>
      </c>
      <c r="N10" s="33">
        <f t="shared" si="5"/>
        <v>59.433647888633772</v>
      </c>
      <c r="O10" s="47">
        <f t="shared" si="4"/>
        <v>1</v>
      </c>
    </row>
    <row r="11" spans="1:16">
      <c r="A11" s="5" t="s">
        <v>4</v>
      </c>
      <c r="B11" s="23">
        <v>542.45444313298378</v>
      </c>
      <c r="C11" s="23">
        <v>4.872257861307089</v>
      </c>
      <c r="D11" s="23">
        <v>8.4023432749361966</v>
      </c>
      <c r="E11" s="49">
        <v>69.017355249459328</v>
      </c>
      <c r="F11" s="23">
        <v>0</v>
      </c>
      <c r="G11" s="23">
        <v>79.511206499999986</v>
      </c>
      <c r="H11" s="40">
        <v>2415.25</v>
      </c>
      <c r="I11" s="40">
        <f t="shared" si="2"/>
        <v>13.135499436121542</v>
      </c>
      <c r="J11" s="12">
        <v>1</v>
      </c>
      <c r="K11" s="12">
        <v>31</v>
      </c>
      <c r="L11" s="33">
        <f t="shared" si="3"/>
        <v>13.135499436121542</v>
      </c>
      <c r="M11" s="33">
        <f>SUM(L11:$L$13)</f>
        <v>471.51624891266056</v>
      </c>
      <c r="N11" s="33">
        <f t="shared" si="5"/>
        <v>59.433647888633772</v>
      </c>
      <c r="O11" s="47">
        <f t="shared" si="4"/>
        <v>1</v>
      </c>
    </row>
    <row r="12" spans="1:16">
      <c r="A12" s="5" t="s">
        <v>5</v>
      </c>
      <c r="B12" s="23">
        <v>555.45052405095078</v>
      </c>
      <c r="C12" s="23">
        <v>4.3330982978338675</v>
      </c>
      <c r="D12" s="23">
        <v>8.5580505781735745</v>
      </c>
      <c r="E12" s="49">
        <v>64.127182762204995</v>
      </c>
      <c r="F12" s="23">
        <v>0</v>
      </c>
      <c r="G12" s="23">
        <v>58.462130999999999</v>
      </c>
      <c r="H12" s="23">
        <v>1601.1758394757549</v>
      </c>
      <c r="I12" s="40">
        <f t="shared" si="2"/>
        <v>14.858411972158443</v>
      </c>
      <c r="J12" s="12">
        <v>29</v>
      </c>
      <c r="K12" s="12">
        <v>30</v>
      </c>
      <c r="L12" s="33">
        <f t="shared" si="3"/>
        <v>430.89394719259485</v>
      </c>
      <c r="M12" s="33">
        <f>SUM(L12:$L$13)</f>
        <v>458.38074947653899</v>
      </c>
      <c r="N12" s="33">
        <f t="shared" si="5"/>
        <v>59.433647888633772</v>
      </c>
      <c r="O12" s="47">
        <f t="shared" si="4"/>
        <v>1</v>
      </c>
    </row>
    <row r="13" spans="1:16">
      <c r="A13" s="17" t="s">
        <v>6</v>
      </c>
      <c r="B13" s="23">
        <v>279.13638979667473</v>
      </c>
      <c r="C13" s="23">
        <v>3.681989745375696</v>
      </c>
      <c r="D13" s="23">
        <v>8.8552210894636971</v>
      </c>
      <c r="E13" s="49">
        <v>59.734852680946787</v>
      </c>
      <c r="F13" s="22">
        <v>0</v>
      </c>
      <c r="G13" s="23">
        <v>18.916030249999999</v>
      </c>
      <c r="H13" s="22">
        <v>1028.7805833001721</v>
      </c>
      <c r="I13" s="41">
        <f t="shared" si="2"/>
        <v>6.8717005709860413</v>
      </c>
      <c r="J13" s="8">
        <v>4</v>
      </c>
      <c r="K13" s="8">
        <v>31</v>
      </c>
      <c r="L13" s="32">
        <f t="shared" si="3"/>
        <v>27.486802283944165</v>
      </c>
      <c r="M13" s="32">
        <f>SUM(L13:$L$13)</f>
        <v>27.486802283944165</v>
      </c>
      <c r="N13" s="32">
        <f t="shared" si="5"/>
        <v>59.433647888633772</v>
      </c>
      <c r="O13" s="48">
        <f t="shared" si="4"/>
        <v>1</v>
      </c>
    </row>
    <row r="14" spans="1:16">
      <c r="A14" s="25" t="s">
        <v>27</v>
      </c>
      <c r="B14" s="31">
        <f t="shared" ref="B14:G14" si="6">SUM(B7:B13)</f>
        <v>3119.273215024712</v>
      </c>
      <c r="C14" s="31">
        <f t="shared" si="6"/>
        <v>47.85639680731898</v>
      </c>
      <c r="D14" s="31">
        <f t="shared" si="6"/>
        <v>56.391796306183338</v>
      </c>
      <c r="E14" s="31">
        <f t="shared" si="6"/>
        <v>543.41917082513578</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tabSelected="1" workbookViewId="0">
      <selection activeCell="H7" sqref="H7:H13"/>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6.1002290932768748</v>
      </c>
      <c r="E7" s="52">
        <v>81.487791424761056</v>
      </c>
      <c r="F7" s="39">
        <v>0</v>
      </c>
      <c r="G7" s="40">
        <v>2.0759235</v>
      </c>
      <c r="H7" s="39">
        <v>3271.95</v>
      </c>
      <c r="I7" s="39">
        <f>(B7+C7+D7-E7-F7-G7)/K7</f>
        <v>5.9816974431326511</v>
      </c>
      <c r="J7" s="3">
        <v>11</v>
      </c>
      <c r="K7" s="3">
        <v>30</v>
      </c>
      <c r="L7" s="33">
        <f>MAX(0,((B7+C7+D7-E7-F7-G7)*J7)/K7)</f>
        <v>65.798671874459174</v>
      </c>
      <c r="M7" s="33">
        <f>SUM(L7:$L$13)</f>
        <v>673.56817308057305</v>
      </c>
      <c r="N7" s="33">
        <f>MAX($I$7:$I$13)*$J$13</f>
        <v>59.318792883001528</v>
      </c>
      <c r="O7" s="47">
        <f>(H7&gt;=M7)*(H7&gt;=N7)</f>
        <v>1</v>
      </c>
    </row>
    <row r="8" spans="1:16">
      <c r="A8" s="5" t="s">
        <v>1</v>
      </c>
      <c r="B8" s="40">
        <v>420.60271049233114</v>
      </c>
      <c r="C8" s="40">
        <v>3.4734696506150931</v>
      </c>
      <c r="D8" s="40">
        <v>7.9014207476507119</v>
      </c>
      <c r="E8" s="52">
        <v>97.778829261619293</v>
      </c>
      <c r="F8" s="40">
        <v>0</v>
      </c>
      <c r="G8" s="40">
        <v>25.540966999999998</v>
      </c>
      <c r="H8" s="40">
        <v>2956.2999999999997</v>
      </c>
      <c r="I8" s="40">
        <f t="shared" ref="I8:I13" si="2">(B8+C8+D8-E8-F8-G8)/K8</f>
        <v>9.9567033751283098</v>
      </c>
      <c r="J8" s="12">
        <v>6</v>
      </c>
      <c r="K8" s="12">
        <v>31</v>
      </c>
      <c r="L8" s="33">
        <f t="shared" ref="L8:L13" si="3">MAX(0,((B8+C8+D8-E8-F8-G8)*J8)/K8)</f>
        <v>59.740220250769859</v>
      </c>
      <c r="M8" s="33">
        <f>SUM(L8:$L$13)</f>
        <v>607.76950120611377</v>
      </c>
      <c r="N8" s="33">
        <f>N7</f>
        <v>59.318792883001528</v>
      </c>
      <c r="O8" s="47">
        <f t="shared" ref="O8:O13" si="4">(H8&gt;=M8)*(H8&gt;=N8)</f>
        <v>1</v>
      </c>
    </row>
    <row r="9" spans="1:16">
      <c r="A9" s="5" t="s">
        <v>2</v>
      </c>
      <c r="B9" s="40">
        <v>534.87718880688612</v>
      </c>
      <c r="C9" s="40">
        <v>3.4443556242586117</v>
      </c>
      <c r="D9" s="40">
        <v>8.6434511343214488</v>
      </c>
      <c r="E9" s="52">
        <v>89.863335898733212</v>
      </c>
      <c r="F9" s="40">
        <v>0</v>
      </c>
      <c r="G9" s="40">
        <v>77.454113499999991</v>
      </c>
      <c r="H9" s="40">
        <v>2254.9499999999998</v>
      </c>
      <c r="I9" s="40">
        <f t="shared" si="2"/>
        <v>12.654918205557767</v>
      </c>
      <c r="J9" s="12">
        <v>1</v>
      </c>
      <c r="K9" s="12">
        <v>30</v>
      </c>
      <c r="L9" s="33">
        <f t="shared" si="3"/>
        <v>12.654918205557767</v>
      </c>
      <c r="M9" s="33">
        <f>SUM(L9:$L$13)</f>
        <v>548.02928095534389</v>
      </c>
      <c r="N9" s="33">
        <f t="shared" ref="N9:N13" si="5">N8</f>
        <v>59.318792883001528</v>
      </c>
      <c r="O9" s="47">
        <f t="shared" si="4"/>
        <v>1</v>
      </c>
    </row>
    <row r="10" spans="1:16">
      <c r="A10" s="5" t="s">
        <v>3</v>
      </c>
      <c r="B10" s="40">
        <v>533.34476301982249</v>
      </c>
      <c r="C10" s="40">
        <v>3.4189093507940846</v>
      </c>
      <c r="D10" s="40">
        <v>9.5258383258602706</v>
      </c>
      <c r="E10" s="52">
        <v>75.355374685611054</v>
      </c>
      <c r="F10" s="40">
        <v>0</v>
      </c>
      <c r="G10" s="40">
        <v>74.698958500000003</v>
      </c>
      <c r="H10" s="40">
        <v>2375</v>
      </c>
      <c r="I10" s="40">
        <f t="shared" si="2"/>
        <v>12.781779919705349</v>
      </c>
      <c r="J10" s="12">
        <v>3</v>
      </c>
      <c r="K10" s="12">
        <v>31</v>
      </c>
      <c r="L10" s="33">
        <f t="shared" si="3"/>
        <v>38.345339759116044</v>
      </c>
      <c r="M10" s="33">
        <f>SUM(L10:$L$13)</f>
        <v>535.3743627497862</v>
      </c>
      <c r="N10" s="33">
        <f t="shared" si="5"/>
        <v>59.318792883001528</v>
      </c>
      <c r="O10" s="47">
        <f t="shared" si="4"/>
        <v>1</v>
      </c>
    </row>
    <row r="11" spans="1:16">
      <c r="A11" s="5" t="s">
        <v>4</v>
      </c>
      <c r="B11" s="40">
        <v>532.46258031454772</v>
      </c>
      <c r="C11" s="40">
        <v>3.398980474681403</v>
      </c>
      <c r="D11" s="40">
        <v>9.8181523859856448</v>
      </c>
      <c r="E11" s="52">
        <v>67.475498205513816</v>
      </c>
      <c r="F11" s="40">
        <v>0</v>
      </c>
      <c r="G11" s="40">
        <v>79.511206499999986</v>
      </c>
      <c r="H11" s="40">
        <v>2398.9</v>
      </c>
      <c r="I11" s="40">
        <f t="shared" si="2"/>
        <v>12.861064789345189</v>
      </c>
      <c r="J11" s="12">
        <v>1</v>
      </c>
      <c r="K11" s="12">
        <v>31</v>
      </c>
      <c r="L11" s="33">
        <f t="shared" si="3"/>
        <v>12.861064789345189</v>
      </c>
      <c r="M11" s="33">
        <f>SUM(L11:$L$13)</f>
        <v>497.02902299067011</v>
      </c>
      <c r="N11" s="33">
        <f t="shared" si="5"/>
        <v>59.318792883001528</v>
      </c>
      <c r="O11" s="47">
        <f t="shared" si="4"/>
        <v>1</v>
      </c>
    </row>
    <row r="12" spans="1:16">
      <c r="A12" s="5" t="s">
        <v>5</v>
      </c>
      <c r="B12" s="23">
        <v>554.11765364042981</v>
      </c>
      <c r="C12" s="23">
        <v>3.3754768901225418</v>
      </c>
      <c r="D12" s="23">
        <v>8.5928405521730191</v>
      </c>
      <c r="E12" s="49">
        <v>62.732893460213837</v>
      </c>
      <c r="F12" s="23">
        <v>0</v>
      </c>
      <c r="G12" s="23">
        <v>58.462130999999999</v>
      </c>
      <c r="H12" s="40">
        <v>2118.35</v>
      </c>
      <c r="I12" s="40">
        <f t="shared" si="2"/>
        <v>14.829698220750382</v>
      </c>
      <c r="J12" s="12">
        <v>29</v>
      </c>
      <c r="K12" s="12">
        <v>30</v>
      </c>
      <c r="L12" s="33">
        <f t="shared" si="3"/>
        <v>430.06124840176108</v>
      </c>
      <c r="M12" s="33">
        <f>SUM(L12:$L$13)</f>
        <v>484.16795820132495</v>
      </c>
      <c r="N12" s="33">
        <f t="shared" si="5"/>
        <v>59.318792883001528</v>
      </c>
      <c r="O12" s="47">
        <f t="shared" si="4"/>
        <v>1</v>
      </c>
    </row>
    <row r="13" spans="1:16">
      <c r="A13" s="17" t="s">
        <v>6</v>
      </c>
      <c r="B13" s="23">
        <v>485.4293672479676</v>
      </c>
      <c r="C13" s="23">
        <v>3.3512728418341018</v>
      </c>
      <c r="D13" s="23">
        <v>8.8912143174131462</v>
      </c>
      <c r="E13" s="49">
        <v>59.428823210594999</v>
      </c>
      <c r="F13" s="22">
        <v>0</v>
      </c>
      <c r="G13" s="23">
        <v>18.916030249999999</v>
      </c>
      <c r="H13" s="22">
        <v>1419.4043936954699</v>
      </c>
      <c r="I13" s="41">
        <f t="shared" si="2"/>
        <v>13.526677449890961</v>
      </c>
      <c r="J13" s="8">
        <v>4</v>
      </c>
      <c r="K13" s="8">
        <v>31</v>
      </c>
      <c r="L13" s="32">
        <f t="shared" si="3"/>
        <v>54.106709799563845</v>
      </c>
      <c r="M13" s="32">
        <f>SUM(L13:$L$13)</f>
        <v>54.106709799563845</v>
      </c>
      <c r="N13" s="32">
        <f t="shared" si="5"/>
        <v>59.318792883001528</v>
      </c>
      <c r="O13" s="48">
        <f t="shared" si="4"/>
        <v>1</v>
      </c>
    </row>
    <row r="14" spans="1:16">
      <c r="A14" s="25" t="s">
        <v>27</v>
      </c>
      <c r="B14" s="31">
        <f t="shared" ref="B14:G14" si="6">SUM(B7:B13)</f>
        <v>3314.2414592470482</v>
      </c>
      <c r="C14" s="31">
        <f t="shared" si="6"/>
        <v>23.969678232706521</v>
      </c>
      <c r="D14" s="31">
        <f t="shared" si="6"/>
        <v>59.473146556681115</v>
      </c>
      <c r="E14" s="31">
        <f t="shared" si="6"/>
        <v>534.12254614704727</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D1" workbookViewId="0">
      <selection activeCell="H4" sqref="H4"/>
    </sheetView>
  </sheetViews>
  <sheetFormatPr defaultRowHeight="15"/>
  <cols>
    <col min="1" max="1" width="12.85546875" customWidth="1"/>
    <col min="2" max="13" width="16.710937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9" sqref="B9:B10"/>
    </sheetView>
  </sheetViews>
  <sheetFormatPr defaultRowHeight="15"/>
  <cols>
    <col min="1" max="1" width="12.85546875" customWidth="1"/>
    <col min="2" max="13" width="16.7109375" customWidth="1"/>
  </cols>
  <sheetData>
    <row r="1" spans="1:16" ht="16.5" thickBot="1">
      <c r="A1" s="1" t="s">
        <v>11</v>
      </c>
    </row>
    <row r="2" spans="1:16" ht="15.75" thickBot="1">
      <c r="A2" s="11" t="s">
        <v>9</v>
      </c>
      <c r="B2" s="19">
        <f>April!B2</f>
        <v>2019</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52.073749456471162</v>
      </c>
      <c r="C7" s="39">
        <v>0</v>
      </c>
      <c r="D7" s="39">
        <v>0</v>
      </c>
      <c r="E7" s="39">
        <v>0</v>
      </c>
      <c r="F7" s="39">
        <f>IF(C7&gt;B7,C7-B7,0)</f>
        <v>0</v>
      </c>
      <c r="G7" s="39">
        <f>C7+D7-E7-F7</f>
        <v>0</v>
      </c>
    </row>
    <row r="8" spans="1:16">
      <c r="A8" s="5" t="s">
        <v>1</v>
      </c>
      <c r="B8" s="23">
        <f>May!L8</f>
        <v>41.015797761885942</v>
      </c>
      <c r="C8" s="23">
        <f t="shared" ref="C8:C13" si="1">G7</f>
        <v>0</v>
      </c>
      <c r="D8" s="23">
        <v>0</v>
      </c>
      <c r="E8" s="23">
        <v>0</v>
      </c>
      <c r="F8" s="23">
        <f t="shared" ref="F8:F13" si="2">IF(C8&gt;B8,C8-B8,0)</f>
        <v>0</v>
      </c>
      <c r="G8" s="23">
        <f t="shared" ref="G8:G13" si="3">C8+D8-E8-F8</f>
        <v>0</v>
      </c>
    </row>
    <row r="9" spans="1:16">
      <c r="A9" s="5" t="s">
        <v>2</v>
      </c>
      <c r="B9" s="23">
        <f>June!L9</f>
        <v>11.70078086621789</v>
      </c>
      <c r="C9" s="23">
        <f t="shared" si="1"/>
        <v>0</v>
      </c>
      <c r="D9" s="23">
        <v>0</v>
      </c>
      <c r="E9" s="23">
        <v>0</v>
      </c>
      <c r="F9" s="23">
        <f t="shared" si="2"/>
        <v>0</v>
      </c>
      <c r="G9" s="23">
        <f t="shared" si="3"/>
        <v>0</v>
      </c>
    </row>
    <row r="10" spans="1:16">
      <c r="A10" s="5" t="s">
        <v>3</v>
      </c>
      <c r="B10" s="23">
        <f>July!L10</f>
        <v>38.519165866593411</v>
      </c>
      <c r="C10" s="23">
        <f t="shared" si="1"/>
        <v>0</v>
      </c>
      <c r="D10" s="23">
        <v>0</v>
      </c>
      <c r="E10" s="23">
        <v>0</v>
      </c>
      <c r="F10" s="23">
        <f t="shared" si="2"/>
        <v>0</v>
      </c>
      <c r="G10" s="23">
        <f t="shared" si="3"/>
        <v>0</v>
      </c>
    </row>
    <row r="11" spans="1:16">
      <c r="A11" s="5" t="s">
        <v>4</v>
      </c>
      <c r="B11" s="23">
        <f>August!L11</f>
        <v>13.135499436121542</v>
      </c>
      <c r="C11" s="23">
        <f t="shared" si="1"/>
        <v>0</v>
      </c>
      <c r="D11" s="23">
        <v>0</v>
      </c>
      <c r="E11" s="23">
        <v>0</v>
      </c>
      <c r="F11" s="23">
        <f t="shared" si="2"/>
        <v>0</v>
      </c>
      <c r="G11" s="23">
        <f t="shared" si="3"/>
        <v>0</v>
      </c>
    </row>
    <row r="12" spans="1:16">
      <c r="A12" s="5" t="s">
        <v>5</v>
      </c>
      <c r="B12" s="23">
        <f>September!L12</f>
        <v>430.06124840176108</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 Evans</cp:lastModifiedBy>
  <dcterms:created xsi:type="dcterms:W3CDTF">2011-10-28T17:27:23Z</dcterms:created>
  <dcterms:modified xsi:type="dcterms:W3CDTF">2019-09-23T14:29:33Z</dcterms:modified>
</cp:coreProperties>
</file>